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gdahlby\AppData\Local\Microsoft\Windows\Temporary Internet Files\Content.Outlook\XDIXTRU5\"/>
    </mc:Choice>
  </mc:AlternateContent>
  <bookViews>
    <workbookView xWindow="0" yWindow="0" windowWidth="16392" windowHeight="6156" activeTab="1"/>
  </bookViews>
  <sheets>
    <sheet name="Path to Balance" sheetId="1" r:id="rId1"/>
    <sheet name="Rev Growth With GDP" sheetId="2" r:id="rId2"/>
    <sheet name="Data for Figure 1" sheetId="3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13" i="1"/>
  <c r="K13" i="1"/>
  <c r="L13" i="1"/>
  <c r="J14" i="1"/>
  <c r="K14" i="1"/>
  <c r="L14" i="1"/>
  <c r="J9" i="2"/>
  <c r="J8" i="2"/>
  <c r="J7" i="2"/>
  <c r="J6" i="2"/>
  <c r="D5" i="2"/>
  <c r="E5" i="2"/>
  <c r="F5" i="2"/>
  <c r="G5" i="2"/>
  <c r="H5" i="2"/>
  <c r="J5" i="2"/>
  <c r="H11" i="2"/>
  <c r="G11" i="2"/>
  <c r="F11" i="2"/>
  <c r="E11" i="2"/>
  <c r="D11" i="2"/>
  <c r="C18" i="2"/>
  <c r="D16" i="2"/>
  <c r="D18" i="2"/>
  <c r="D20" i="2"/>
  <c r="E16" i="2"/>
  <c r="E18" i="2"/>
  <c r="E20" i="2"/>
  <c r="F16" i="2"/>
  <c r="F18" i="2"/>
  <c r="F20" i="2"/>
  <c r="G16" i="2"/>
  <c r="G18" i="2"/>
  <c r="G20" i="2"/>
  <c r="H16" i="2"/>
  <c r="H18" i="2"/>
  <c r="H20" i="2"/>
  <c r="E20" i="1"/>
  <c r="F8" i="1"/>
  <c r="F20" i="1"/>
  <c r="G8" i="1"/>
  <c r="G20" i="1"/>
  <c r="H8" i="1"/>
  <c r="D20" i="1"/>
  <c r="B20" i="1"/>
  <c r="B17" i="1"/>
  <c r="H25" i="1"/>
  <c r="G25" i="1"/>
  <c r="F25" i="1"/>
  <c r="E25" i="1"/>
  <c r="D25" i="1"/>
  <c r="C25" i="1"/>
  <c r="H20" i="1"/>
  <c r="H16" i="1"/>
  <c r="B16" i="1"/>
  <c r="H24" i="1"/>
  <c r="G16" i="1"/>
  <c r="G24" i="1"/>
  <c r="F16" i="1"/>
  <c r="F24" i="1"/>
  <c r="E16" i="1"/>
  <c r="E24" i="1"/>
  <c r="D16" i="1"/>
  <c r="D24" i="1"/>
  <c r="C16" i="1"/>
  <c r="C24" i="1"/>
  <c r="H19" i="1"/>
  <c r="L19" i="1"/>
  <c r="L18" i="1"/>
  <c r="L17" i="1"/>
  <c r="L16" i="1"/>
  <c r="L9" i="1"/>
  <c r="L8" i="1"/>
  <c r="L7" i="1"/>
  <c r="L6" i="1"/>
  <c r="L5" i="1"/>
  <c r="B19" i="1"/>
  <c r="K19" i="1"/>
  <c r="K18" i="1"/>
  <c r="K17" i="1"/>
  <c r="K16" i="1"/>
  <c r="K9" i="1"/>
  <c r="K8" i="1"/>
  <c r="K7" i="1"/>
  <c r="K6" i="1"/>
  <c r="K5" i="1"/>
  <c r="J19" i="1"/>
  <c r="J18" i="1"/>
  <c r="J17" i="1"/>
  <c r="J16" i="1"/>
  <c r="J9" i="1"/>
  <c r="J8" i="1"/>
  <c r="J7" i="1"/>
  <c r="J6" i="1"/>
  <c r="J5" i="1"/>
  <c r="C19" i="1"/>
  <c r="G19" i="1"/>
  <c r="F19" i="1"/>
  <c r="E19" i="1"/>
  <c r="D19" i="1"/>
</calcChain>
</file>

<file path=xl/sharedStrings.xml><?xml version="1.0" encoding="utf-8"?>
<sst xmlns="http://schemas.openxmlformats.org/spreadsheetml/2006/main" count="62" uniqueCount="37">
  <si>
    <t>Path to Balance</t>
  </si>
  <si>
    <t>$ Billions</t>
  </si>
  <si>
    <t>2018-19
Estimate</t>
  </si>
  <si>
    <t>2019-20
Targets</t>
  </si>
  <si>
    <t>2020-21
Targets</t>
  </si>
  <si>
    <t>2021-22
Projection</t>
  </si>
  <si>
    <t>2022-23
Projection</t>
  </si>
  <si>
    <t>2023-24
Projection</t>
  </si>
  <si>
    <t>Revenue</t>
  </si>
  <si>
    <t>Operating Expense</t>
  </si>
  <si>
    <t>Total Expense</t>
  </si>
  <si>
    <t xml:space="preserve">Risk Adjustment </t>
  </si>
  <si>
    <t>Surplus (Deficit)</t>
  </si>
  <si>
    <t>Capital Plan</t>
  </si>
  <si>
    <t>Net Financial Debt</t>
  </si>
  <si>
    <t>Cash Surplus (Deficit)</t>
  </si>
  <si>
    <t>Capital Expenditures</t>
  </si>
  <si>
    <t>Interest on Debt</t>
  </si>
  <si>
    <t>Total Expenditures</t>
  </si>
  <si>
    <t>Operating Expenditures</t>
  </si>
  <si>
    <t>2017-18</t>
  </si>
  <si>
    <t>2017-18 Forecast</t>
  </si>
  <si>
    <t>% Change 2017-18 to 2023-24</t>
  </si>
  <si>
    <t>% of GDP in 2017</t>
  </si>
  <si>
    <t>% of GDP in 2023</t>
  </si>
  <si>
    <t>Index of Real Per Capita Operating Expenditures</t>
  </si>
  <si>
    <t>Cash Deficit</t>
  </si>
  <si>
    <t>Index of Real Per Capita Capital Expenditures</t>
  </si>
  <si>
    <t>2018-19</t>
  </si>
  <si>
    <t>2019-20</t>
  </si>
  <si>
    <t>2020-21</t>
  </si>
  <si>
    <t>2021-22</t>
  </si>
  <si>
    <t>2022-23</t>
  </si>
  <si>
    <t>2023-24</t>
  </si>
  <si>
    <t>Prudent Revenue Projections</t>
  </si>
  <si>
    <t>Path to Balance Revenue Projections</t>
  </si>
  <si>
    <t>Amortization / inventory consumption / disposal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</si>
</sst>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"/>
    <numFmt numFmtId="165" formatCode="0.0_);\(0.0\)"/>
    <numFmt numFmtId="166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indexed="63"/>
      <name val="Arial"/>
      <family val="1"/>
      <charset val="204"/>
    </font>
    <font>
      <b/>
      <sz val="10"/>
      <color theme="1"/>
      <name val="Calibri"/>
      <family val="2"/>
      <scheme val="minor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b/>
      <i/>
      <sz val="10"/>
      <color indexed="63"/>
      <name val="Times New Roman"/>
      <family val="1"/>
    </font>
    <font>
      <i/>
      <sz val="10"/>
      <color indexed="63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indexed="63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939598"/>
      </bottom>
      <diagonal/>
    </border>
    <border>
      <left/>
      <right/>
      <top style="thin">
        <color rgb="FF939598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Fill="1" applyBorder="1" applyAlignment="1">
      <alignment horizontal="center" vertical="top" wrapText="1"/>
    </xf>
    <xf numFmtId="164" fontId="0" fillId="0" borderId="0" xfId="0" applyNumberFormat="1"/>
    <xf numFmtId="164" fontId="3" fillId="0" borderId="0" xfId="0" applyNumberFormat="1" applyFont="1" applyAlignment="1"/>
    <xf numFmtId="43" fontId="0" fillId="0" borderId="0" xfId="0" applyNumberFormat="1"/>
    <xf numFmtId="164" fontId="1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vertical="center"/>
    </xf>
    <xf numFmtId="164" fontId="5" fillId="0" borderId="2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164" fontId="7" fillId="0" borderId="0" xfId="0" applyNumberFormat="1" applyFont="1" applyFill="1" applyAlignment="1">
      <alignment vertical="center"/>
    </xf>
    <xf numFmtId="164" fontId="7" fillId="0" borderId="0" xfId="0" applyNumberFormat="1" applyFont="1" applyAlignment="1">
      <alignment vertical="center"/>
    </xf>
    <xf numFmtId="164" fontId="8" fillId="0" borderId="0" xfId="0" applyNumberFormat="1" applyFont="1" applyFill="1" applyAlignment="1">
      <alignment vertical="center"/>
    </xf>
    <xf numFmtId="164" fontId="8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6" fontId="5" fillId="0" borderId="0" xfId="0" applyNumberFormat="1" applyFont="1" applyAlignment="1">
      <alignment vertical="center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Alignment="1">
      <alignment vertical="center"/>
    </xf>
    <xf numFmtId="165" fontId="5" fillId="0" borderId="0" xfId="0" applyNumberFormat="1" applyFont="1" applyFill="1" applyAlignment="1">
      <alignment vertical="top" shrinkToFit="1"/>
    </xf>
    <xf numFmtId="165" fontId="5" fillId="0" borderId="0" xfId="0" applyNumberFormat="1" applyFont="1" applyAlignment="1">
      <alignment vertical="top" shrinkToFit="1"/>
    </xf>
    <xf numFmtId="164" fontId="5" fillId="0" borderId="0" xfId="0" applyNumberFormat="1" applyFont="1" applyAlignment="1">
      <alignment vertical="top" shrinkToFit="1"/>
    </xf>
    <xf numFmtId="164" fontId="5" fillId="0" borderId="0" xfId="0" applyNumberFormat="1" applyFont="1" applyAlignment="1">
      <alignment horizontal="right" vertical="center" wrapText="1"/>
    </xf>
    <xf numFmtId="164" fontId="5" fillId="0" borderId="0" xfId="0" applyNumberFormat="1" applyFont="1" applyFill="1" applyAlignment="1">
      <alignment vertical="top" shrinkToFit="1"/>
    </xf>
    <xf numFmtId="0" fontId="9" fillId="0" borderId="0" xfId="0" applyFont="1" applyBorder="1"/>
    <xf numFmtId="0" fontId="4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8" fillId="0" borderId="0" xfId="0" applyNumberFormat="1" applyFont="1" applyAlignment="1"/>
    <xf numFmtId="164" fontId="9" fillId="0" borderId="0" xfId="0" applyNumberFormat="1" applyFont="1" applyFill="1"/>
    <xf numFmtId="164" fontId="9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Fill="1"/>
    <xf numFmtId="164" fontId="7" fillId="0" borderId="0" xfId="0" applyNumberFormat="1" applyFont="1" applyAlignment="1">
      <alignment horizontal="right" vertical="center" wrapText="1"/>
    </xf>
    <xf numFmtId="0" fontId="8" fillId="0" borderId="0" xfId="0" applyFont="1" applyFill="1" applyAlignment="1"/>
    <xf numFmtId="164" fontId="5" fillId="0" borderId="0" xfId="0" applyNumberFormat="1" applyFont="1" applyFill="1" applyAlignment="1">
      <alignment vertical="center" shrinkToFit="1"/>
    </xf>
    <xf numFmtId="164" fontId="5" fillId="0" borderId="0" xfId="0" applyNumberFormat="1" applyFont="1" applyAlignment="1">
      <alignment vertical="center" shrinkToFit="1"/>
    </xf>
    <xf numFmtId="0" fontId="9" fillId="0" borderId="0" xfId="0" applyFont="1"/>
    <xf numFmtId="0" fontId="10" fillId="0" borderId="0" xfId="0" applyFont="1" applyAlignment="1">
      <alignment horizontal="left" vertical="center" wrapText="1"/>
    </xf>
    <xf numFmtId="0" fontId="11" fillId="0" borderId="0" xfId="0" applyFont="1"/>
    <xf numFmtId="164" fontId="11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/>
    <xf numFmtId="164" fontId="14" fillId="0" borderId="2" xfId="0" applyNumberFormat="1" applyFont="1" applyFill="1" applyBorder="1" applyAlignment="1">
      <alignment vertical="center"/>
    </xf>
    <xf numFmtId="164" fontId="13" fillId="0" borderId="0" xfId="0" applyNumberFormat="1" applyFont="1"/>
    <xf numFmtId="164" fontId="12" fillId="0" borderId="0" xfId="0" applyNumberFormat="1" applyFont="1"/>
    <xf numFmtId="0" fontId="15" fillId="0" borderId="0" xfId="0" applyFont="1"/>
    <xf numFmtId="0" fontId="1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workbookViewId="0">
      <selection activeCell="A4" sqref="A4:H25"/>
    </sheetView>
  </sheetViews>
  <sheetFormatPr defaultRowHeight="14.4" x14ac:dyDescent="0.3"/>
  <cols>
    <col min="1" max="1" width="32.33203125" customWidth="1"/>
    <col min="2" max="2" width="10.5546875" customWidth="1"/>
    <col min="3" max="3" width="10.44140625" customWidth="1"/>
    <col min="6" max="7" width="10.5546875" customWidth="1"/>
    <col min="8" max="8" width="10.77734375" customWidth="1"/>
    <col min="10" max="10" width="9.6640625" customWidth="1"/>
  </cols>
  <sheetData>
    <row r="2" spans="1:12" x14ac:dyDescent="0.3">
      <c r="A2" t="s">
        <v>0</v>
      </c>
    </row>
    <row r="4" spans="1:12" ht="28.8" x14ac:dyDescent="0.3">
      <c r="A4" s="6" t="s">
        <v>1</v>
      </c>
      <c r="B4" s="7" t="s">
        <v>21</v>
      </c>
      <c r="C4" s="8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J4" s="1" t="s">
        <v>22</v>
      </c>
      <c r="K4" s="1" t="s">
        <v>23</v>
      </c>
      <c r="L4" s="1" t="s">
        <v>24</v>
      </c>
    </row>
    <row r="5" spans="1:12" x14ac:dyDescent="0.3">
      <c r="A5" s="9" t="s">
        <v>8</v>
      </c>
      <c r="B5" s="10">
        <v>46.9</v>
      </c>
      <c r="C5" s="11">
        <v>47.9</v>
      </c>
      <c r="D5" s="10">
        <v>50.6</v>
      </c>
      <c r="E5" s="10">
        <v>53.8</v>
      </c>
      <c r="F5" s="10">
        <v>57.8</v>
      </c>
      <c r="G5" s="10">
        <v>62.3</v>
      </c>
      <c r="H5" s="10">
        <v>66.3</v>
      </c>
      <c r="J5" s="3">
        <f>((H5-B5)/B5)*100</f>
        <v>41.36460554371002</v>
      </c>
      <c r="K5" s="5">
        <f>(B5/336.3)*100</f>
        <v>13.945881653285754</v>
      </c>
      <c r="L5" s="5">
        <f>(H5/455.7)*100</f>
        <v>14.549045424621463</v>
      </c>
    </row>
    <row r="6" spans="1:12" x14ac:dyDescent="0.3">
      <c r="A6" s="12" t="s">
        <v>9</v>
      </c>
      <c r="B6" s="13">
        <v>46.37</v>
      </c>
      <c r="C6" s="14">
        <v>47.8</v>
      </c>
      <c r="D6" s="13">
        <v>49.1</v>
      </c>
      <c r="E6" s="13">
        <v>50.3</v>
      </c>
      <c r="F6" s="13">
        <v>52</v>
      </c>
      <c r="G6" s="13">
        <v>53.8</v>
      </c>
      <c r="H6" s="13">
        <v>55.6</v>
      </c>
      <c r="J6" s="3">
        <f t="shared" ref="J6:J9" si="0">((H6-B6)/B6)*100</f>
        <v>19.905111063187412</v>
      </c>
      <c r="K6" s="5">
        <f t="shared" ref="K6:K9" si="1">(B6/336.3)*100</f>
        <v>13.788284269997025</v>
      </c>
      <c r="L6" s="5">
        <f t="shared" ref="L6:L9" si="2">(H6/455.7)*100</f>
        <v>12.201009436032479</v>
      </c>
    </row>
    <row r="7" spans="1:12" ht="27.6" x14ac:dyDescent="0.3">
      <c r="A7" s="15" t="s">
        <v>36</v>
      </c>
      <c r="B7" s="13">
        <v>3.3620000000000001</v>
      </c>
      <c r="C7" s="16">
        <v>3.4340000000000002</v>
      </c>
      <c r="D7" s="17">
        <v>3.577</v>
      </c>
      <c r="E7" s="17">
        <v>3.677</v>
      </c>
      <c r="F7" s="17">
        <v>3.7770000000000001</v>
      </c>
      <c r="G7" s="17">
        <v>3.8770000000000002</v>
      </c>
      <c r="H7" s="17">
        <v>3.9770000000000003</v>
      </c>
      <c r="J7" s="3">
        <f t="shared" si="0"/>
        <v>18.292682926829272</v>
      </c>
      <c r="K7" s="5">
        <f t="shared" si="1"/>
        <v>0.9997026464466251</v>
      </c>
      <c r="L7" s="5">
        <f t="shared" si="2"/>
        <v>0.87272328286153189</v>
      </c>
    </row>
    <row r="8" spans="1:12" x14ac:dyDescent="0.3">
      <c r="A8" s="15" t="s">
        <v>17</v>
      </c>
      <c r="B8" s="13">
        <v>1.355</v>
      </c>
      <c r="C8" s="18">
        <v>1.921</v>
      </c>
      <c r="D8" s="19">
        <v>2.4340000000000002</v>
      </c>
      <c r="E8" s="19">
        <v>2.9369999999999998</v>
      </c>
      <c r="F8" s="19">
        <f>E8+0.05409*E20*-1</f>
        <v>3.391356</v>
      </c>
      <c r="G8" s="19">
        <f>F8+0.05409*F20*-1</f>
        <v>3.6996689999999997</v>
      </c>
      <c r="H8" s="19">
        <f>G8+0.05409*G20*-1</f>
        <v>3.8240759999999998</v>
      </c>
      <c r="J8" s="3">
        <f t="shared" si="0"/>
        <v>182.21963099630995</v>
      </c>
      <c r="K8" s="5">
        <f t="shared" si="1"/>
        <v>0.40291406482307462</v>
      </c>
      <c r="L8" s="5">
        <f t="shared" si="2"/>
        <v>0.83916524028966422</v>
      </c>
    </row>
    <row r="9" spans="1:12" x14ac:dyDescent="0.3">
      <c r="A9" s="12" t="s">
        <v>10</v>
      </c>
      <c r="B9" s="13">
        <v>55.9</v>
      </c>
      <c r="C9" s="14">
        <v>56.2</v>
      </c>
      <c r="D9" s="13">
        <v>57.8</v>
      </c>
      <c r="E9" s="13">
        <v>59.8</v>
      </c>
      <c r="F9" s="13">
        <v>62.2</v>
      </c>
      <c r="G9" s="13">
        <v>63.7</v>
      </c>
      <c r="H9" s="13">
        <v>65.5</v>
      </c>
      <c r="J9" s="3">
        <f t="shared" si="0"/>
        <v>17.173524150268342</v>
      </c>
      <c r="K9" s="5">
        <f t="shared" si="1"/>
        <v>16.622063633660421</v>
      </c>
      <c r="L9" s="5">
        <f t="shared" si="2"/>
        <v>14.373491332016677</v>
      </c>
    </row>
    <row r="10" spans="1:12" x14ac:dyDescent="0.3">
      <c r="A10" s="15" t="s">
        <v>11</v>
      </c>
      <c r="B10" s="20">
        <v>0</v>
      </c>
      <c r="C10" s="14">
        <v>-0.5</v>
      </c>
      <c r="D10" s="13">
        <v>-0.7</v>
      </c>
      <c r="E10" s="13">
        <v>-1</v>
      </c>
      <c r="F10" s="17">
        <v>0.1</v>
      </c>
      <c r="G10" s="17">
        <v>0</v>
      </c>
      <c r="H10" s="17">
        <v>-0.1</v>
      </c>
      <c r="J10" s="3"/>
      <c r="K10" s="5"/>
      <c r="L10" s="5"/>
    </row>
    <row r="11" spans="1:12" x14ac:dyDescent="0.3">
      <c r="A11" s="12" t="s">
        <v>12</v>
      </c>
      <c r="B11" s="21">
        <v>-9.1</v>
      </c>
      <c r="C11" s="22">
        <v>-8.8000000000000007</v>
      </c>
      <c r="D11" s="23">
        <v>-7.9</v>
      </c>
      <c r="E11" s="23">
        <v>-7</v>
      </c>
      <c r="F11" s="23">
        <v>-4.3</v>
      </c>
      <c r="G11" s="23">
        <v>-1.4</v>
      </c>
      <c r="H11" s="13">
        <v>0.7</v>
      </c>
      <c r="J11" s="3"/>
      <c r="K11" s="5"/>
      <c r="L11" s="5"/>
    </row>
    <row r="12" spans="1:12" x14ac:dyDescent="0.3">
      <c r="A12" s="12"/>
      <c r="B12" s="12"/>
      <c r="C12" s="24"/>
      <c r="D12" s="25"/>
      <c r="E12" s="25"/>
      <c r="F12" s="25"/>
      <c r="G12" s="25"/>
      <c r="H12" s="26"/>
      <c r="K12" s="5"/>
      <c r="L12" s="5"/>
    </row>
    <row r="13" spans="1:12" x14ac:dyDescent="0.3">
      <c r="A13" s="12" t="s">
        <v>13</v>
      </c>
      <c r="B13" s="27">
        <v>9.1649999999999991</v>
      </c>
      <c r="C13" s="28">
        <v>6.4</v>
      </c>
      <c r="D13" s="26">
        <v>5.9</v>
      </c>
      <c r="E13" s="26">
        <v>6</v>
      </c>
      <c r="F13" s="26">
        <v>6.4</v>
      </c>
      <c r="G13" s="26">
        <v>5.2</v>
      </c>
      <c r="H13" s="26">
        <v>4.8</v>
      </c>
      <c r="J13" s="3">
        <f t="shared" ref="J13" si="3">((H13-B13)/B13)*100</f>
        <v>-47.626841243862515</v>
      </c>
      <c r="K13" s="5">
        <f t="shared" ref="K13" si="4">(B13/336.3)*100</f>
        <v>2.725245316681534</v>
      </c>
      <c r="L13" s="5">
        <f t="shared" ref="L13" si="5">(H13/455.7)*100</f>
        <v>1.053324555628703</v>
      </c>
    </row>
    <row r="14" spans="1:12" x14ac:dyDescent="0.3">
      <c r="A14" s="29"/>
      <c r="B14" s="29"/>
      <c r="C14" s="29"/>
      <c r="D14" s="29"/>
      <c r="E14" s="29"/>
      <c r="F14" s="29"/>
      <c r="G14" s="29"/>
      <c r="H14" s="29"/>
      <c r="J14" s="3">
        <f>((H22-B22)/B22)*100</f>
        <v>176.29761199921057</v>
      </c>
      <c r="K14" s="5">
        <f>(B22/336.3)*100</f>
        <v>6.0267618198037463</v>
      </c>
      <c r="L14" s="5">
        <f>(H22/455.7)*100</f>
        <v>12.288786482334869</v>
      </c>
    </row>
    <row r="15" spans="1:12" x14ac:dyDescent="0.3">
      <c r="A15" s="30" t="s">
        <v>8</v>
      </c>
      <c r="B15" s="31">
        <v>46.9</v>
      </c>
      <c r="C15" s="32">
        <v>47.9</v>
      </c>
      <c r="D15" s="31">
        <v>50.6</v>
      </c>
      <c r="E15" s="31">
        <v>53.8</v>
      </c>
      <c r="F15" s="31">
        <v>57.8</v>
      </c>
      <c r="G15" s="31">
        <v>62.3</v>
      </c>
      <c r="H15" s="31">
        <v>66.3</v>
      </c>
      <c r="K15" s="5"/>
      <c r="L15" s="5"/>
    </row>
    <row r="16" spans="1:12" x14ac:dyDescent="0.3">
      <c r="A16" s="15" t="s">
        <v>19</v>
      </c>
      <c r="B16" s="33">
        <f t="shared" ref="B16:H16" si="6">B5-B13-B20-B8</f>
        <v>47.747000000000007</v>
      </c>
      <c r="C16" s="33">
        <f t="shared" si="6"/>
        <v>49.779000000000003</v>
      </c>
      <c r="D16" s="33">
        <f t="shared" si="6"/>
        <v>51.566000000000003</v>
      </c>
      <c r="E16" s="33">
        <f t="shared" si="6"/>
        <v>53.263000000000005</v>
      </c>
      <c r="F16" s="33">
        <f t="shared" si="6"/>
        <v>53.708643999999993</v>
      </c>
      <c r="G16" s="33">
        <f t="shared" si="6"/>
        <v>55.700330999999998</v>
      </c>
      <c r="H16" s="33">
        <f t="shared" si="6"/>
        <v>57.475923999999999</v>
      </c>
      <c r="J16" s="3">
        <f t="shared" ref="J16:J19" si="7">((H16-B16)/B16)*100</f>
        <v>20.37599011456215</v>
      </c>
      <c r="K16" s="5">
        <f t="shared" ref="K16:K19" si="8">(B16/336.3)*100</f>
        <v>14.197740112994353</v>
      </c>
      <c r="L16" s="5">
        <f t="shared" ref="L16:L19" si="9">(H16/455.7)*100</f>
        <v>12.612667105551898</v>
      </c>
    </row>
    <row r="17" spans="1:12" x14ac:dyDescent="0.3">
      <c r="A17" s="12" t="s">
        <v>16</v>
      </c>
      <c r="B17" s="27">
        <f>B13</f>
        <v>9.1649999999999991</v>
      </c>
      <c r="C17" s="28">
        <v>6.4</v>
      </c>
      <c r="D17" s="26">
        <v>5.9</v>
      </c>
      <c r="E17" s="26">
        <v>6</v>
      </c>
      <c r="F17" s="26">
        <v>6.4</v>
      </c>
      <c r="G17" s="26">
        <v>5.2</v>
      </c>
      <c r="H17" s="26">
        <v>4.8</v>
      </c>
      <c r="J17" s="3">
        <f t="shared" si="7"/>
        <v>-47.626841243862515</v>
      </c>
      <c r="K17" s="5">
        <f t="shared" si="8"/>
        <v>2.725245316681534</v>
      </c>
      <c r="L17" s="5">
        <f t="shared" si="9"/>
        <v>1.053324555628703</v>
      </c>
    </row>
    <row r="18" spans="1:12" x14ac:dyDescent="0.3">
      <c r="A18" s="15" t="s">
        <v>17</v>
      </c>
      <c r="B18" s="13">
        <v>1.355</v>
      </c>
      <c r="C18" s="34">
        <v>1.921</v>
      </c>
      <c r="D18" s="35">
        <v>2.4340000000000002</v>
      </c>
      <c r="E18" s="35">
        <v>2.9369999999999998</v>
      </c>
      <c r="F18" s="36">
        <v>3.391356</v>
      </c>
      <c r="G18" s="36">
        <v>3.6996689999999997</v>
      </c>
      <c r="H18" s="36">
        <v>3.8240759999999998</v>
      </c>
      <c r="I18" s="4"/>
      <c r="J18" s="3">
        <f t="shared" si="7"/>
        <v>182.21963099630995</v>
      </c>
      <c r="K18" s="5">
        <f t="shared" si="8"/>
        <v>0.40291406482307462</v>
      </c>
      <c r="L18" s="5">
        <f t="shared" si="9"/>
        <v>0.83916524028966422</v>
      </c>
    </row>
    <row r="19" spans="1:12" x14ac:dyDescent="0.3">
      <c r="A19" s="15" t="s">
        <v>18</v>
      </c>
      <c r="B19" s="37">
        <f>SUM(B16:B18)</f>
        <v>58.267000000000003</v>
      </c>
      <c r="C19" s="37">
        <f>SUM(C16:C18)</f>
        <v>58.1</v>
      </c>
      <c r="D19" s="37">
        <f t="shared" ref="D19:H19" si="10">SUM(D16:D18)</f>
        <v>59.9</v>
      </c>
      <c r="E19" s="37">
        <f t="shared" si="10"/>
        <v>62.2</v>
      </c>
      <c r="F19" s="37">
        <f t="shared" si="10"/>
        <v>63.499999999999993</v>
      </c>
      <c r="G19" s="37">
        <f t="shared" si="10"/>
        <v>64.599999999999994</v>
      </c>
      <c r="H19" s="37">
        <f t="shared" si="10"/>
        <v>66.099999999999994</v>
      </c>
      <c r="J19" s="3">
        <f t="shared" si="7"/>
        <v>13.443286937717733</v>
      </c>
      <c r="K19" s="5">
        <f t="shared" si="8"/>
        <v>17.325899494498959</v>
      </c>
      <c r="L19" s="5">
        <f t="shared" si="9"/>
        <v>14.505156901470265</v>
      </c>
    </row>
    <row r="20" spans="1:12" x14ac:dyDescent="0.3">
      <c r="A20" s="15" t="s">
        <v>15</v>
      </c>
      <c r="B20" s="38">
        <f>8.901-20.268</f>
        <v>-11.367000000000001</v>
      </c>
      <c r="C20" s="39">
        <v>-10.199999999999999</v>
      </c>
      <c r="D20" s="33">
        <f>C22-D22</f>
        <v>-9.2999999999999972</v>
      </c>
      <c r="E20" s="33">
        <f>D22-E22</f>
        <v>-8.4000000000000057</v>
      </c>
      <c r="F20" s="33">
        <f>E22-F22</f>
        <v>-5.6999999999999957</v>
      </c>
      <c r="G20" s="33">
        <f>F22-G22</f>
        <v>-2.3000000000000043</v>
      </c>
      <c r="H20" s="33">
        <f>G22-H22</f>
        <v>0.20000000000000284</v>
      </c>
      <c r="J20" s="3"/>
      <c r="K20" s="5"/>
      <c r="L20" s="5"/>
    </row>
    <row r="21" spans="1:12" x14ac:dyDescent="0.3">
      <c r="A21" s="12"/>
      <c r="B21" s="34"/>
      <c r="C21" s="34"/>
      <c r="D21" s="34"/>
      <c r="E21" s="34"/>
      <c r="F21" s="34"/>
      <c r="G21" s="34"/>
      <c r="H21" s="34"/>
      <c r="J21" s="3"/>
      <c r="K21" s="5"/>
      <c r="L21" s="5"/>
    </row>
    <row r="22" spans="1:12" x14ac:dyDescent="0.3">
      <c r="A22" s="12" t="s">
        <v>14</v>
      </c>
      <c r="B22" s="27">
        <v>20.268000000000001</v>
      </c>
      <c r="C22" s="40">
        <v>30.5</v>
      </c>
      <c r="D22" s="41">
        <v>39.799999999999997</v>
      </c>
      <c r="E22" s="41">
        <v>48.2</v>
      </c>
      <c r="F22" s="41">
        <v>53.9</v>
      </c>
      <c r="G22" s="41">
        <v>56.2</v>
      </c>
      <c r="H22" s="41">
        <v>56</v>
      </c>
      <c r="J22" s="3"/>
      <c r="K22" s="5"/>
      <c r="L22" s="5"/>
    </row>
    <row r="23" spans="1:12" x14ac:dyDescent="0.3">
      <c r="A23" s="42"/>
      <c r="B23" s="42"/>
      <c r="C23" s="42"/>
      <c r="D23" s="42"/>
      <c r="E23" s="42"/>
      <c r="F23" s="42"/>
      <c r="G23" s="42"/>
      <c r="H23" s="42"/>
    </row>
    <row r="24" spans="1:12" ht="26.4" x14ac:dyDescent="0.3">
      <c r="A24" s="43" t="s">
        <v>25</v>
      </c>
      <c r="B24" s="42">
        <v>100</v>
      </c>
      <c r="C24" s="35">
        <f>((C16/(1+0.021+0.014))/$B$16)*100</f>
        <v>100.73020749767115</v>
      </c>
      <c r="D24" s="35">
        <f>((D16/((1+0.021+0.014)*(1+0.015+0.019))/$B$16))*100</f>
        <v>100.91517233104386</v>
      </c>
      <c r="E24" s="35">
        <f>((E16/((1+0.021+0.014)*(1+0.015+0.019)*(1+0.015+0.02))/$B$16))*100</f>
        <v>100.7113218605524</v>
      </c>
      <c r="F24" s="35">
        <f>((F16/((1+0.021+0.014)*(1+0.015+0.019)*(1+0.015+0.02)*(1+0.016+0.02))/$B$16))*100</f>
        <v>98.025057210058918</v>
      </c>
      <c r="G24" s="35">
        <f>((G16/((1+0.021+0.014)*(1+0.015+0.019)*(1+0.015+0.02)*(1+0.016+0.02)^2)/$B$16))*100</f>
        <v>98.127545829933268</v>
      </c>
      <c r="H24" s="35">
        <f>((H16/((1+0.021+0.014)*(1+0.015+0.019)*(1+0.015+0.02)*(1+0.016+0.02)^3)/$B$16))*100</f>
        <v>97.737081767650579</v>
      </c>
    </row>
    <row r="25" spans="1:12" ht="26.4" x14ac:dyDescent="0.3">
      <c r="A25" s="43" t="s">
        <v>27</v>
      </c>
      <c r="B25" s="42">
        <v>100</v>
      </c>
      <c r="C25" s="35">
        <f>((C17/(1+0.021+0.014))/$B$17)*100</f>
        <v>67.469447672962957</v>
      </c>
      <c r="D25" s="35">
        <f>((D17/((1+0.021+0.014)*(1+0.015+0.019))/$B$17))*100</f>
        <v>60.153188659103222</v>
      </c>
      <c r="E25" s="35">
        <f>((E17/((1+0.021+0.014)*(1+0.015+0.019)*(1+0.015+0.02))/$B$17))*100</f>
        <v>59.104091043088403</v>
      </c>
      <c r="F25" s="35">
        <f>((F17/((1+0.021+0.014)*(1+0.015+0.019)*(1+0.015+0.02)*(1+0.016+0.02))/$B$17))*100</f>
        <v>60.853632991596804</v>
      </c>
      <c r="G25" s="35">
        <f>((G17/((1+0.021+0.014)*(1+0.015+0.019)*(1+0.015+0.02)*(1+0.016+0.02)^2)/$B$17))*100</f>
        <v>47.725460237135529</v>
      </c>
      <c r="H25" s="35">
        <f>((H17/((1+0.021+0.014)*(1+0.015+0.019)*(1+0.015+0.02)*(1+0.016+0.02)^3)/$B$17))*100</f>
        <v>42.523427594715344</v>
      </c>
      <c r="I25" s="2">
        <f>100-H25</f>
        <v>57.476572405284656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workbookViewId="0">
      <selection activeCell="L10" sqref="L10"/>
    </sheetView>
  </sheetViews>
  <sheetFormatPr defaultRowHeight="14.4" x14ac:dyDescent="0.3"/>
  <cols>
    <col min="1" max="1" width="36.5546875" customWidth="1"/>
    <col min="6" max="6" width="11" customWidth="1"/>
    <col min="7" max="7" width="10.77734375" customWidth="1"/>
    <col min="8" max="8" width="10.5546875" customWidth="1"/>
  </cols>
  <sheetData>
    <row r="2" spans="1:10" x14ac:dyDescent="0.3">
      <c r="A2" t="s">
        <v>0</v>
      </c>
    </row>
    <row r="4" spans="1:10" ht="46.8" x14ac:dyDescent="0.3">
      <c r="A4" s="46" t="s">
        <v>1</v>
      </c>
      <c r="B4" s="47" t="s">
        <v>21</v>
      </c>
      <c r="C4" s="47" t="s">
        <v>2</v>
      </c>
      <c r="D4" s="47" t="s">
        <v>3</v>
      </c>
      <c r="E4" s="47" t="s">
        <v>4</v>
      </c>
      <c r="F4" s="47" t="s">
        <v>5</v>
      </c>
      <c r="G4" s="47" t="s">
        <v>6</v>
      </c>
      <c r="H4" s="47" t="s">
        <v>7</v>
      </c>
      <c r="J4" s="1" t="s">
        <v>22</v>
      </c>
    </row>
    <row r="5" spans="1:10" ht="15.6" x14ac:dyDescent="0.3">
      <c r="A5" s="48" t="s">
        <v>8</v>
      </c>
      <c r="B5" s="46">
        <v>46.9</v>
      </c>
      <c r="C5" s="49">
        <v>47.9</v>
      </c>
      <c r="D5" s="50">
        <f>C5*(1.043)</f>
        <v>49.959699999999998</v>
      </c>
      <c r="E5" s="50">
        <f>D5*(1.056)</f>
        <v>52.757443199999997</v>
      </c>
      <c r="F5" s="50">
        <f>E5*(1.06)</f>
        <v>55.922889791999999</v>
      </c>
      <c r="G5" s="50">
        <f>F5*1.055</f>
        <v>58.998648730559999</v>
      </c>
      <c r="H5" s="50">
        <f>G5*1.05</f>
        <v>61.948581167088001</v>
      </c>
      <c r="J5" s="3">
        <f>((H5-B5)/B5)*100</f>
        <v>32.086527008716423</v>
      </c>
    </row>
    <row r="6" spans="1:10" ht="15.6" x14ac:dyDescent="0.3">
      <c r="A6" s="46" t="s">
        <v>9</v>
      </c>
      <c r="B6" s="46">
        <v>46.37</v>
      </c>
      <c r="C6" s="46">
        <v>47.8</v>
      </c>
      <c r="D6" s="46">
        <v>49.1</v>
      </c>
      <c r="E6" s="46">
        <v>50.3</v>
      </c>
      <c r="F6" s="46">
        <v>52</v>
      </c>
      <c r="G6" s="46">
        <v>53.8</v>
      </c>
      <c r="H6" s="46">
        <v>55.6</v>
      </c>
      <c r="J6" s="3">
        <f t="shared" ref="J6:J9" si="0">((H6-B6)/B6)*100</f>
        <v>19.905111063187412</v>
      </c>
    </row>
    <row r="7" spans="1:10" ht="31.2" x14ac:dyDescent="0.3">
      <c r="A7" s="53" t="s">
        <v>36</v>
      </c>
      <c r="B7" s="50">
        <v>3.3620000000000001</v>
      </c>
      <c r="C7" s="50">
        <v>3.4340000000000002</v>
      </c>
      <c r="D7" s="50">
        <v>3.577</v>
      </c>
      <c r="E7" s="50">
        <v>3.677</v>
      </c>
      <c r="F7" s="50">
        <v>3.7770000000000001</v>
      </c>
      <c r="G7" s="50">
        <v>3.8770000000000002</v>
      </c>
      <c r="H7" s="50">
        <v>3.9770000000000003</v>
      </c>
      <c r="J7" s="3">
        <f t="shared" si="0"/>
        <v>18.292682926829272</v>
      </c>
    </row>
    <row r="8" spans="1:10" ht="15.6" x14ac:dyDescent="0.3">
      <c r="A8" s="46" t="s">
        <v>17</v>
      </c>
      <c r="B8" s="51">
        <v>1.355</v>
      </c>
      <c r="C8" s="51">
        <v>1.921</v>
      </c>
      <c r="D8" s="51">
        <v>2.4288916600000001</v>
      </c>
      <c r="E8" s="51">
        <v>2.9285324485814002</v>
      </c>
      <c r="F8" s="51">
        <v>3.4388223360371684</v>
      </c>
      <c r="G8" s="51">
        <v>3.8576375573441384</v>
      </c>
      <c r="H8" s="51">
        <v>4.1799051729848928</v>
      </c>
      <c r="J8" s="3">
        <f t="shared" si="0"/>
        <v>208.48008656715078</v>
      </c>
    </row>
    <row r="9" spans="1:10" ht="15.6" x14ac:dyDescent="0.3">
      <c r="A9" s="46" t="s">
        <v>10</v>
      </c>
      <c r="B9" s="46">
        <v>55.9</v>
      </c>
      <c r="C9" s="46">
        <v>56.2</v>
      </c>
      <c r="D9" s="46">
        <v>57.8</v>
      </c>
      <c r="E9" s="46">
        <v>59.8</v>
      </c>
      <c r="F9" s="46">
        <v>62.2</v>
      </c>
      <c r="G9" s="46">
        <v>63.7</v>
      </c>
      <c r="H9" s="46">
        <v>65.5</v>
      </c>
      <c r="J9" s="3">
        <f t="shared" si="0"/>
        <v>17.173524150268342</v>
      </c>
    </row>
    <row r="10" spans="1:10" ht="15.6" x14ac:dyDescent="0.3">
      <c r="A10" s="46" t="s">
        <v>11</v>
      </c>
      <c r="B10" s="46">
        <v>0</v>
      </c>
      <c r="C10" s="46">
        <v>-0.5</v>
      </c>
      <c r="D10" s="46">
        <v>-0.7</v>
      </c>
      <c r="E10" s="46">
        <v>-1</v>
      </c>
      <c r="F10" s="46">
        <v>0.1</v>
      </c>
      <c r="G10" s="46">
        <v>0</v>
      </c>
      <c r="H10" s="46">
        <v>-0.1</v>
      </c>
    </row>
    <row r="11" spans="1:10" ht="15.6" x14ac:dyDescent="0.3">
      <c r="A11" s="46" t="s">
        <v>12</v>
      </c>
      <c r="B11" s="46">
        <v>-9.1</v>
      </c>
      <c r="C11" s="46">
        <v>-8.8000000000000007</v>
      </c>
      <c r="D11" s="51">
        <f>D5-D9+D10</f>
        <v>-8.5402999999999984</v>
      </c>
      <c r="E11" s="51">
        <f t="shared" ref="E11:H11" si="1">E5-E9+E10</f>
        <v>-8.0425567999999998</v>
      </c>
      <c r="F11" s="51">
        <f t="shared" si="1"/>
        <v>-6.1771102080000038</v>
      </c>
      <c r="G11" s="51">
        <f t="shared" si="1"/>
        <v>-4.7013512694400035</v>
      </c>
      <c r="H11" s="51">
        <f t="shared" si="1"/>
        <v>-3.651418832911999</v>
      </c>
    </row>
    <row r="12" spans="1:10" ht="15.6" x14ac:dyDescent="0.3">
      <c r="A12" s="46"/>
      <c r="B12" s="46"/>
      <c r="C12" s="51"/>
      <c r="D12" s="46"/>
      <c r="E12" s="46"/>
      <c r="F12" s="46"/>
      <c r="G12" s="46"/>
      <c r="H12" s="46"/>
    </row>
    <row r="13" spans="1:10" ht="15.6" x14ac:dyDescent="0.3">
      <c r="A13" s="46" t="s">
        <v>8</v>
      </c>
      <c r="B13" s="51">
        <v>46.9</v>
      </c>
      <c r="C13" s="51">
        <v>47.9</v>
      </c>
      <c r="D13" s="51">
        <v>49.959699999999998</v>
      </c>
      <c r="E13" s="51">
        <v>52.757443199999997</v>
      </c>
      <c r="F13" s="51">
        <v>55.922889791999999</v>
      </c>
      <c r="G13" s="51">
        <v>58.998648730559999</v>
      </c>
      <c r="H13" s="51">
        <v>61.948581167088001</v>
      </c>
    </row>
    <row r="14" spans="1:10" ht="15.6" x14ac:dyDescent="0.3">
      <c r="A14" s="48" t="s">
        <v>19</v>
      </c>
      <c r="B14" s="50">
        <v>47.747000000000007</v>
      </c>
      <c r="C14" s="50">
        <v>49.779000000000003</v>
      </c>
      <c r="D14" s="50">
        <v>51.566000000000003</v>
      </c>
      <c r="E14" s="50">
        <v>53.263000000000005</v>
      </c>
      <c r="F14" s="50">
        <v>53.826999999999991</v>
      </c>
      <c r="G14" s="50">
        <v>55.899000000000001</v>
      </c>
      <c r="H14" s="50">
        <v>57.706999999999994</v>
      </c>
    </row>
    <row r="15" spans="1:10" ht="15.6" x14ac:dyDescent="0.3">
      <c r="A15" s="46" t="s">
        <v>16</v>
      </c>
      <c r="B15" s="51">
        <v>9.1649999999999991</v>
      </c>
      <c r="C15" s="46">
        <v>6.4</v>
      </c>
      <c r="D15" s="46">
        <v>5.9</v>
      </c>
      <c r="E15" s="46">
        <v>6</v>
      </c>
      <c r="F15" s="46">
        <v>6.4</v>
      </c>
      <c r="G15" s="46">
        <v>5.2</v>
      </c>
      <c r="H15" s="46">
        <v>4.8</v>
      </c>
    </row>
    <row r="16" spans="1:10" ht="15.6" x14ac:dyDescent="0.3">
      <c r="A16" s="48" t="s">
        <v>17</v>
      </c>
      <c r="B16" s="51">
        <v>1.355</v>
      </c>
      <c r="C16" s="51">
        <v>1.921</v>
      </c>
      <c r="D16" s="50">
        <f>C16+0.0497933*C18*-1</f>
        <v>2.4288916600000001</v>
      </c>
      <c r="E16" s="50">
        <f>D16+0.05029*D18*-1</f>
        <v>2.9285324485814002</v>
      </c>
      <c r="F16" s="50">
        <f>E16+0.05409*E18*-1</f>
        <v>3.4388223360371684</v>
      </c>
      <c r="G16" s="50">
        <f>F16+0.05409*F18*-1</f>
        <v>3.8576375573441384</v>
      </c>
      <c r="H16" s="50">
        <f>G16+0.05409*G18*-1</f>
        <v>4.1799051729848928</v>
      </c>
    </row>
    <row r="17" spans="1:8" ht="15.6" x14ac:dyDescent="0.3">
      <c r="A17" s="48" t="s">
        <v>18</v>
      </c>
      <c r="B17" s="48">
        <v>58.267000000000003</v>
      </c>
      <c r="C17" s="48">
        <v>58.1</v>
      </c>
      <c r="D17" s="48">
        <v>59.9</v>
      </c>
      <c r="E17" s="48">
        <v>62.2</v>
      </c>
      <c r="F17" s="48">
        <v>63.499999999999993</v>
      </c>
      <c r="G17" s="48">
        <v>64.600000000000009</v>
      </c>
      <c r="H17" s="48">
        <v>66.099999999999994</v>
      </c>
    </row>
    <row r="18" spans="1:8" ht="15.6" x14ac:dyDescent="0.3">
      <c r="A18" s="48" t="s">
        <v>26</v>
      </c>
      <c r="B18" s="46">
        <v>-11.367000000000001</v>
      </c>
      <c r="C18" s="51">
        <f t="shared" ref="C18:H18" si="2">C13-C14-C15-C16</f>
        <v>-10.200000000000005</v>
      </c>
      <c r="D18" s="50">
        <f t="shared" si="2"/>
        <v>-9.9351916600000045</v>
      </c>
      <c r="E18" s="50">
        <f t="shared" si="2"/>
        <v>-9.4340892485814081</v>
      </c>
      <c r="F18" s="50">
        <f t="shared" si="2"/>
        <v>-7.7429325440371599</v>
      </c>
      <c r="G18" s="50">
        <f t="shared" si="2"/>
        <v>-5.9579888267841401</v>
      </c>
      <c r="H18" s="50">
        <f t="shared" si="2"/>
        <v>-4.7383240058968852</v>
      </c>
    </row>
    <row r="19" spans="1:8" ht="15.6" x14ac:dyDescent="0.3">
      <c r="A19" s="46"/>
      <c r="B19" s="46"/>
      <c r="C19" s="46"/>
      <c r="D19" s="46"/>
      <c r="E19" s="46"/>
      <c r="F19" s="46"/>
      <c r="G19" s="46"/>
      <c r="H19" s="46"/>
    </row>
    <row r="20" spans="1:8" ht="15.6" x14ac:dyDescent="0.3">
      <c r="A20" s="48" t="s">
        <v>14</v>
      </c>
      <c r="B20" s="50">
        <v>20.268000000000001</v>
      </c>
      <c r="C20" s="50">
        <v>30.5</v>
      </c>
      <c r="D20" s="50">
        <f>C20+D18*-1</f>
        <v>40.435191660000001</v>
      </c>
      <c r="E20" s="50">
        <f>D20+E18*-1</f>
        <v>49.869280908581409</v>
      </c>
      <c r="F20" s="50">
        <f>E20+F18*-1</f>
        <v>57.612213452618569</v>
      </c>
      <c r="G20" s="50">
        <f>F20+G18*-1</f>
        <v>63.570202279402707</v>
      </c>
      <c r="H20" s="50">
        <f>G20+H18*-1</f>
        <v>68.308526285299592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"/>
  <sheetViews>
    <sheetView workbookViewId="0">
      <selection activeCell="E12" sqref="E12"/>
    </sheetView>
  </sheetViews>
  <sheetFormatPr defaultRowHeight="14.4" x14ac:dyDescent="0.3"/>
  <cols>
    <col min="1" max="1" width="31.109375" customWidth="1"/>
    <col min="4" max="4" width="8.88671875" customWidth="1"/>
  </cols>
  <sheetData>
    <row r="2" spans="1:8" x14ac:dyDescent="0.3">
      <c r="A2" s="44"/>
      <c r="B2" s="7" t="s">
        <v>20</v>
      </c>
      <c r="C2" s="8" t="s">
        <v>28</v>
      </c>
      <c r="D2" s="7" t="s">
        <v>29</v>
      </c>
      <c r="E2" s="7" t="s">
        <v>30</v>
      </c>
      <c r="F2" s="7" t="s">
        <v>31</v>
      </c>
      <c r="G2" s="7" t="s">
        <v>32</v>
      </c>
      <c r="H2" s="7" t="s">
        <v>33</v>
      </c>
    </row>
    <row r="3" spans="1:8" ht="26.4" x14ac:dyDescent="0.3">
      <c r="A3" s="12" t="s">
        <v>35</v>
      </c>
      <c r="B3" s="27">
        <v>20.268000000000001</v>
      </c>
      <c r="C3" s="40">
        <v>30.5</v>
      </c>
      <c r="D3" s="41">
        <v>39.799999999999997</v>
      </c>
      <c r="E3" s="41">
        <v>48.2</v>
      </c>
      <c r="F3" s="41">
        <v>53.9</v>
      </c>
      <c r="G3" s="41">
        <v>56.2</v>
      </c>
      <c r="H3" s="41">
        <v>56</v>
      </c>
    </row>
    <row r="4" spans="1:8" x14ac:dyDescent="0.3">
      <c r="A4" s="52" t="s">
        <v>34</v>
      </c>
      <c r="B4" s="45">
        <v>20.268000000000001</v>
      </c>
      <c r="C4" s="45">
        <v>30.5</v>
      </c>
      <c r="D4" s="45">
        <v>40.435191660000001</v>
      </c>
      <c r="E4" s="45">
        <v>49.869280908581409</v>
      </c>
      <c r="F4" s="45">
        <v>57.612213452618569</v>
      </c>
      <c r="G4" s="45">
        <v>63.570202279402707</v>
      </c>
      <c r="H4" s="45">
        <v>68.308526285299592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Path to Balance</vt:lpstr>
      <vt:lpstr>Rev Growth With GDP</vt:lpstr>
      <vt:lpstr>Data for Figure 1</vt:lpstr>
    </vt:vector>
  </TitlesOfParts>
  <Company>University of Calgary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 Dahlby</dc:creator>
  <cp:lastModifiedBy>Beverly Dahlby</cp:lastModifiedBy>
  <dcterms:created xsi:type="dcterms:W3CDTF">2018-03-23T14:49:57Z</dcterms:created>
  <dcterms:modified xsi:type="dcterms:W3CDTF">2018-03-28T19:11:40Z</dcterms:modified>
</cp:coreProperties>
</file>